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90" windowWidth="12120" windowHeight="900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Лист1!$7:$8</definedName>
    <definedName name="_xlnm.Print_Area" localSheetId="0">Лист1!$A$1:$I$67</definedName>
  </definedNames>
  <calcPr calcId="145621"/>
</workbook>
</file>

<file path=xl/calcChain.xml><?xml version="1.0" encoding="utf-8"?>
<calcChain xmlns="http://schemas.openxmlformats.org/spreadsheetml/2006/main">
  <c r="D16" i="1" l="1"/>
  <c r="C47" i="1"/>
  <c r="B57" i="1" l="1"/>
  <c r="B47" i="1"/>
  <c r="B42" i="1"/>
  <c r="B33" i="1"/>
  <c r="B32" i="1" s="1"/>
  <c r="B27" i="1"/>
  <c r="B21" i="1"/>
  <c r="B23" i="1"/>
  <c r="B18" i="1"/>
  <c r="B15" i="1"/>
  <c r="B14" i="1" s="1"/>
  <c r="B11" i="1"/>
  <c r="C57" i="1"/>
  <c r="D57" i="1"/>
  <c r="F62" i="1"/>
  <c r="F63" i="1"/>
  <c r="F64" i="1"/>
  <c r="F65" i="1"/>
  <c r="F66" i="1"/>
  <c r="E51" i="1"/>
  <c r="E53" i="1"/>
  <c r="E54" i="1"/>
  <c r="E55" i="1"/>
  <c r="E56" i="1"/>
  <c r="E58" i="1"/>
  <c r="E59" i="1"/>
  <c r="E60" i="1"/>
  <c r="E61" i="1"/>
  <c r="E62" i="1"/>
  <c r="E63" i="1"/>
  <c r="E65" i="1"/>
  <c r="E66" i="1"/>
  <c r="E50" i="1"/>
  <c r="B10" i="1" l="1"/>
  <c r="B9" i="1" s="1"/>
  <c r="B67" i="1" s="1"/>
  <c r="E57" i="1"/>
  <c r="D47" i="1" l="1"/>
  <c r="F47" i="1" s="1"/>
  <c r="E49" i="1"/>
  <c r="D42" i="1"/>
  <c r="C42" i="1"/>
  <c r="D33" i="1"/>
  <c r="C33" i="1"/>
  <c r="F35" i="1"/>
  <c r="F36" i="1"/>
  <c r="F37" i="1"/>
  <c r="F38" i="1"/>
  <c r="F39" i="1"/>
  <c r="F40" i="1"/>
  <c r="F41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E35" i="1"/>
  <c r="E36" i="1"/>
  <c r="E37" i="1"/>
  <c r="E38" i="1"/>
  <c r="E39" i="1"/>
  <c r="E40" i="1"/>
  <c r="E41" i="1"/>
  <c r="E43" i="1"/>
  <c r="E44" i="1"/>
  <c r="E45" i="1"/>
  <c r="E46" i="1"/>
  <c r="E48" i="1"/>
  <c r="D27" i="1"/>
  <c r="C27" i="1"/>
  <c r="F28" i="1"/>
  <c r="F29" i="1"/>
  <c r="F30" i="1"/>
  <c r="F31" i="1"/>
  <c r="F34" i="1"/>
  <c r="E28" i="1"/>
  <c r="E29" i="1"/>
  <c r="E30" i="1"/>
  <c r="E34" i="1"/>
  <c r="D21" i="1"/>
  <c r="C21" i="1"/>
  <c r="E21" i="1" s="1"/>
  <c r="D23" i="1"/>
  <c r="C23" i="1"/>
  <c r="D18" i="1"/>
  <c r="E18" i="1" s="1"/>
  <c r="C18" i="1"/>
  <c r="D15" i="1"/>
  <c r="D14" i="1" s="1"/>
  <c r="C15" i="1"/>
  <c r="F12" i="1"/>
  <c r="F13" i="1"/>
  <c r="F16" i="1"/>
  <c r="F17" i="1"/>
  <c r="F19" i="1"/>
  <c r="F20" i="1"/>
  <c r="F22" i="1"/>
  <c r="F24" i="1"/>
  <c r="F25" i="1"/>
  <c r="F26" i="1"/>
  <c r="D11" i="1"/>
  <c r="E11" i="1" s="1"/>
  <c r="C11" i="1"/>
  <c r="E13" i="1"/>
  <c r="E16" i="1"/>
  <c r="E17" i="1"/>
  <c r="E19" i="1"/>
  <c r="E20" i="1"/>
  <c r="E22" i="1"/>
  <c r="E23" i="1"/>
  <c r="E24" i="1"/>
  <c r="E25" i="1"/>
  <c r="E26" i="1"/>
  <c r="E12" i="1"/>
  <c r="J57" i="1"/>
  <c r="F57" i="1" s="1"/>
  <c r="J47" i="1"/>
  <c r="J42" i="1"/>
  <c r="J33" i="1"/>
  <c r="J27" i="1"/>
  <c r="J23" i="1"/>
  <c r="J21" i="1" s="1"/>
  <c r="J18" i="1"/>
  <c r="J15" i="1"/>
  <c r="J14" i="1"/>
  <c r="J11" i="1"/>
  <c r="J10" i="1" l="1"/>
  <c r="F33" i="1"/>
  <c r="E47" i="1"/>
  <c r="E27" i="1"/>
  <c r="E15" i="1"/>
  <c r="F21" i="1"/>
  <c r="E42" i="1"/>
  <c r="F27" i="1"/>
  <c r="F42" i="1"/>
  <c r="E33" i="1"/>
  <c r="C32" i="1"/>
  <c r="J32" i="1"/>
  <c r="F11" i="1"/>
  <c r="F23" i="1"/>
  <c r="F15" i="1"/>
  <c r="C14" i="1"/>
  <c r="C10" i="1" s="1"/>
  <c r="C9" i="1" s="1"/>
  <c r="D32" i="1"/>
  <c r="F18" i="1"/>
  <c r="J9" i="1" l="1"/>
  <c r="J67" i="1" s="1"/>
  <c r="C67" i="1"/>
  <c r="F14" i="1"/>
  <c r="E14" i="1"/>
  <c r="D10" i="1"/>
  <c r="F32" i="1"/>
  <c r="E32" i="1"/>
  <c r="F10" i="1" l="1"/>
  <c r="E10" i="1"/>
  <c r="D9" i="1"/>
  <c r="D67" i="1" l="1"/>
  <c r="I9" i="1" s="1"/>
  <c r="F9" i="1"/>
  <c r="E9" i="1"/>
  <c r="I25" i="1" l="1"/>
  <c r="I29" i="1"/>
  <c r="I37" i="1"/>
  <c r="I41" i="1"/>
  <c r="I45" i="1"/>
  <c r="I49" i="1"/>
  <c r="I53" i="1"/>
  <c r="I61" i="1"/>
  <c r="I65" i="1"/>
  <c r="I19" i="1"/>
  <c r="I24" i="1"/>
  <c r="I44" i="1"/>
  <c r="I52" i="1"/>
  <c r="I64" i="1"/>
  <c r="I22" i="1"/>
  <c r="I26" i="1"/>
  <c r="I30" i="1"/>
  <c r="I34" i="1"/>
  <c r="I38" i="1"/>
  <c r="I46" i="1"/>
  <c r="I50" i="1"/>
  <c r="I54" i="1"/>
  <c r="I58" i="1"/>
  <c r="I62" i="1"/>
  <c r="I66" i="1"/>
  <c r="I12" i="1"/>
  <c r="I16" i="1"/>
  <c r="I28" i="1"/>
  <c r="I56" i="1"/>
  <c r="I31" i="1"/>
  <c r="I35" i="1"/>
  <c r="I39" i="1"/>
  <c r="I43" i="1"/>
  <c r="I51" i="1"/>
  <c r="I55" i="1"/>
  <c r="I59" i="1"/>
  <c r="I63" i="1"/>
  <c r="I67" i="1"/>
  <c r="I13" i="1"/>
  <c r="I17" i="1"/>
  <c r="I20" i="1"/>
  <c r="I36" i="1"/>
  <c r="I40" i="1"/>
  <c r="I48" i="1"/>
  <c r="I60" i="1"/>
  <c r="I57" i="1"/>
  <c r="I15" i="1"/>
  <c r="I27" i="1"/>
  <c r="I23" i="1"/>
  <c r="I18" i="1"/>
  <c r="I11" i="1"/>
  <c r="I47" i="1"/>
  <c r="I42" i="1"/>
  <c r="E67" i="1"/>
  <c r="I21" i="1"/>
  <c r="F67" i="1"/>
  <c r="I33" i="1"/>
  <c r="I14" i="1"/>
  <c r="I32" i="1"/>
  <c r="I10" i="1"/>
</calcChain>
</file>

<file path=xl/sharedStrings.xml><?xml version="1.0" encoding="utf-8"?>
<sst xmlns="http://schemas.openxmlformats.org/spreadsheetml/2006/main" count="72" uniqueCount="72">
  <si>
    <t>ДОХОДЫ</t>
  </si>
  <si>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</si>
  <si>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</si>
  <si>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</si>
  <si>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</si>
  <si>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</si>
  <si>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</si>
  <si>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</si>
  <si>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</si>
  <si>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</si>
  <si>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</si>
  <si>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</si>
  <si>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</si>
  <si>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</si>
  <si>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Проценты, полученные от предоставления бюджетных кредитов внутри страны</t>
  </si>
  <si>
    <t>Платежи от государственных и муниципальных  унитарных предприятий</t>
  </si>
  <si>
    <t>Прочие 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</si>
  <si>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</si>
  <si>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</si>
  <si>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</si>
  <si>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</si>
  <si>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</si>
  <si>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</si>
  <si>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от других бюджетов бюджетной системы РФ</t>
  </si>
  <si>
    <t>Субсидии от других бюджетов бюджетной системы РФ</t>
  </si>
  <si>
    <t>Прочие безвозмездные поступления от других бюджетов бюджетной системы</t>
  </si>
  <si>
    <t>В С Е Г О  Д О Х О Д О В</t>
  </si>
  <si>
    <t>Иные межбюджетные трансферты</t>
  </si>
  <si>
    <t>Невыясненные поступления, зачисляемые в бюджеты субъектов РФ</t>
  </si>
  <si>
    <t>Декларационный платеж, уплачиваемый при упрощенном декларировании доходов</t>
  </si>
  <si>
    <t>ДОХОДЫ БЮДЖЕТОВ БЮДЖЕТНОЙ СИСТЕМЫ РФ ОТ ВОЗВРАТА ОСТАТКОВ СУБСИДИЙ И СУБВЕНЦИЙ ПРОШЛЫХ ЛЕТ</t>
  </si>
  <si>
    <t>Процент исполнения, %</t>
  </si>
  <si>
    <t>ВОЗВРАТ ОСТАТКОВ СУБСИДИЙ И СУБВЕНЦИЙ ПРОШЛЫХ ЛЕТ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</si>
  <si>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</si>
  <si>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</si>
  <si>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</si>
  <si>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</si>
  <si>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На 1 января 2009 года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</si>
  <si>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</si>
  <si>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</si>
  <si>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</si>
  <si>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</si>
  <si>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 xml:space="preserve">Прочие безвозмездные поступления </t>
  </si>
  <si>
    <t>ДОХОДЫ ОТ ПРОДАЖИ МАТЕРИАЛЬ-НЫХ И НЕМАТЕРИАЛЬНЫХ АКТИВОВ</t>
  </si>
  <si>
    <t>Доходы от реализации имущества, находящего-ся в государственной и муниципальной соб-ти</t>
  </si>
  <si>
    <t>Доходы от продажи земельных участков, находящихся в госуд. и муницип. собственности</t>
  </si>
  <si>
    <t>Плата за использование лесов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</si>
  <si>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</si>
  <si>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</si>
  <si>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</si>
  <si>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>Безвозмездные поступления от государст-венных (муниципальных) организаций</t>
  </si>
  <si>
    <t>Доходы в виде прибыли, приходящейся на доли в уставных (складочных) капиталах хозяйст-венных товариществ и обществ, или дивиденды по акциям, принадлежащим субъектам РФ</t>
  </si>
  <si>
    <t xml:space="preserve">     -арендная плата за земельные участки, гос. собствен. на которые не разграничена, и поступления от продажи права на закл. договоров ар-ды указанных земельн. уч-ков</t>
  </si>
  <si>
    <t>к уточнен-ному плану</t>
  </si>
  <si>
    <t>Субвенции от других бюджетов бюджетной системы РФ</t>
  </si>
  <si>
    <t xml:space="preserve">Акцизы по подакцизным товарам, в том числе: </t>
  </si>
  <si>
    <t xml:space="preserve"> -акцизы на  спиртосодержащую продукцию</t>
  </si>
  <si>
    <t xml:space="preserve"> -акцизы на нефтепродукты</t>
  </si>
  <si>
    <t>Доходы от сдачи в аренду имущества, составляющего государственную казну</t>
  </si>
  <si>
    <t>Единый налог, взимаемый в связи с примене-нием упрощенной системы налогообложения</t>
  </si>
  <si>
    <t>Анализ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</si>
  <si>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</si>
  <si>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земли после разграничения гос. собственности на землю и поступления от продажи права на заключение договоров аренды</t>
  </si>
  <si>
    <t>Сборы за пользование объектами животного мира и за пользование объектами водных биологических ресурсов</t>
  </si>
  <si>
    <t>Доходы от сдачи в аренду имущества, находящегося в оперативном управлении органов государственной власти субъектов РФ</t>
  </si>
  <si>
    <t>исполнения доходной части областного бюджета за 2016 год</t>
  </si>
  <si>
    <t>к соотв. периоду 2015 г.</t>
  </si>
  <si>
    <t>Удельный вес в общем объеме доходов, %</t>
  </si>
  <si>
    <t>Утверждено первона-чально</t>
  </si>
  <si>
    <t>Уточненный план</t>
  </si>
  <si>
    <t>Исполнено</t>
  </si>
  <si>
    <t>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</si>
</sst>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#,##0.0"/>
    <numFmt numFmtId="166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i/>
      <sz val="10"/>
      <name val="Arial Cyr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Arial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Arial Cyr"/>
      <charset val="204"/>
    </font>
    <font>
      <i/>
      <sz val="10"/>
      <color indexed="9"/>
      <name val="Arial Cyr"/>
      <charset val="204"/>
    </font>
    <font>
      <b/>
      <sz val="9"/>
      <color indexed="9"/>
      <name val="Arial Cyr"/>
      <charset val="204"/>
    </font>
    <font>
      <sz val="10"/>
      <color theme="0"/>
      <name val="Arial Cyr"/>
      <charset val="204"/>
    </font>
    <font>
      <b/>
      <sz val="9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/>
    <xf numFmtId="164" fontId="17" fillId="0" borderId="0" xfId="0" applyNumberFormat="1" applyFont="1" applyAlignment="1">
      <alignment horizontal="center"/>
    </xf>
    <xf numFmtId="164" fontId="17" fillId="0" borderId="0" xfId="0" applyNumberFormat="1" applyFont="1"/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22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164" fontId="24" fillId="0" borderId="0" xfId="0" applyNumberFormat="1" applyFont="1" applyAlignment="1">
      <alignment horizontal="center"/>
    </xf>
    <xf numFmtId="164" fontId="23" fillId="0" borderId="0" xfId="0" applyNumberFormat="1" applyFont="1"/>
    <xf numFmtId="164" fontId="23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5" fillId="0" borderId="0" xfId="0" applyFont="1"/>
    <xf numFmtId="164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0" fontId="0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164" fontId="9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2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13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165" fontId="9" fillId="0" borderId="7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shrinkToFit="1"/>
    </xf>
    <xf numFmtId="165" fontId="2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6" fontId="16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165" fontId="27" fillId="4" borderId="0" xfId="0" applyNumberFormat="1" applyFont="1" applyFill="1" applyBorder="1" applyAlignment="1">
      <alignment horizontal="center" vertical="center"/>
    </xf>
    <xf numFmtId="165" fontId="28" fillId="4" borderId="0" xfId="0" applyNumberFormat="1" applyFont="1" applyFill="1" applyBorder="1" applyAlignment="1">
      <alignment horizontal="center" vertical="center"/>
    </xf>
    <xf numFmtId="165" fontId="29" fillId="4" borderId="0" xfId="0" applyNumberFormat="1" applyFont="1" applyFill="1" applyBorder="1" applyAlignment="1">
      <alignment horizontal="center" vertical="center"/>
    </xf>
    <xf numFmtId="165" fontId="28" fillId="4" borderId="0" xfId="1" applyNumberFormat="1" applyFont="1" applyFill="1" applyBorder="1" applyAlignment="1">
      <alignment horizontal="center" vertical="center"/>
    </xf>
    <xf numFmtId="165" fontId="27" fillId="4" borderId="0" xfId="0" applyNumberFormat="1" applyFont="1" applyFill="1" applyBorder="1" applyAlignment="1">
      <alignment horizontal="center" vertical="center" wrapText="1"/>
    </xf>
    <xf numFmtId="165" fontId="30" fillId="4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1"/>
  <sheetViews>
    <sheetView tabSelected="1" view="pageBreakPreview" zoomScaleNormal="115" zoomScaleSheetLayoutView="100" workbookViewId="0">
      <pane ySplit="8" topLeftCell="A34" activePane="bottomLeft" state="frozen"/>
      <selection pane="bottomLeft" activeCell="A39" sqref="A39"/>
    </sheetView>
  </sheetViews>
  <sheetFormatPr defaultRowHeight="12.75" x14ac:dyDescent="0.2"/>
  <cols>
    <col min="1" max="1" width="38.85546875" style="11" customWidth="1"/>
    <col min="2" max="2" width="10.7109375" style="40" customWidth="1"/>
    <col min="3" max="3" width="11.140625" style="43" customWidth="1"/>
    <col min="4" max="4" width="10.7109375" style="43" customWidth="1"/>
    <col min="5" max="5" width="8.28515625" style="65" customWidth="1"/>
    <col min="6" max="6" width="7.85546875" style="2" customWidth="1"/>
    <col min="7" max="7" width="1.140625" hidden="1" customWidth="1"/>
    <col min="8" max="8" width="11.5703125" style="10" hidden="1" customWidth="1"/>
    <col min="9" max="9" width="9.85546875" style="67" customWidth="1"/>
    <col min="10" max="10" width="12" style="38" bestFit="1" customWidth="1"/>
    <col min="11" max="11" width="10.140625" style="38" customWidth="1"/>
    <col min="12" max="12" width="17.5703125" hidden="1" customWidth="1"/>
    <col min="13" max="13" width="12" hidden="1" customWidth="1"/>
    <col min="14" max="14" width="11.5703125" bestFit="1" customWidth="1"/>
    <col min="15" max="15" width="13.140625" customWidth="1"/>
    <col min="16" max="16" width="9.5703125" bestFit="1" customWidth="1"/>
  </cols>
  <sheetData>
    <row r="1" spans="1:52" x14ac:dyDescent="0.2">
      <c r="C1" s="41"/>
      <c r="D1" s="135" t="s">
        <v>36</v>
      </c>
      <c r="E1" s="135"/>
      <c r="F1" s="135"/>
      <c r="G1" s="135"/>
      <c r="H1" s="135"/>
      <c r="I1" s="135"/>
      <c r="J1" s="117"/>
      <c r="K1" s="126"/>
      <c r="L1" s="126"/>
      <c r="M1" s="126"/>
      <c r="N1" s="126"/>
    </row>
    <row r="2" spans="1:52" ht="1.5" customHeight="1" x14ac:dyDescent="0.25">
      <c r="C2" s="41"/>
      <c r="D2" s="42"/>
      <c r="E2" s="19"/>
      <c r="F2" s="19"/>
      <c r="H2"/>
      <c r="I2" s="65"/>
      <c r="J2" s="117"/>
      <c r="K2" s="37"/>
      <c r="L2" s="18"/>
      <c r="M2" s="18"/>
      <c r="N2" s="18"/>
    </row>
    <row r="3" spans="1:52" ht="13.15" customHeight="1" x14ac:dyDescent="0.25">
      <c r="A3" s="133" t="s">
        <v>60</v>
      </c>
      <c r="B3" s="133"/>
      <c r="C3" s="133"/>
      <c r="D3" s="133"/>
      <c r="E3" s="133"/>
      <c r="F3" s="133"/>
      <c r="G3" s="133"/>
      <c r="H3" s="133"/>
      <c r="I3" s="133"/>
    </row>
    <row r="4" spans="1:52" ht="15.75" customHeight="1" x14ac:dyDescent="0.2">
      <c r="A4" s="134" t="s">
        <v>65</v>
      </c>
      <c r="B4" s="134"/>
      <c r="C4" s="134"/>
      <c r="D4" s="134"/>
      <c r="E4" s="134"/>
      <c r="F4" s="134"/>
      <c r="G4" s="134"/>
      <c r="H4" s="134"/>
      <c r="I4" s="134"/>
      <c r="L4" s="127"/>
      <c r="M4" s="127"/>
      <c r="N4" s="127"/>
      <c r="O4" s="56"/>
    </row>
    <row r="5" spans="1:52" ht="1.5" hidden="1" customHeight="1" x14ac:dyDescent="0.25">
      <c r="A5" s="14"/>
      <c r="B5" s="62"/>
      <c r="C5" s="60"/>
      <c r="D5" s="60"/>
      <c r="E5" s="63"/>
      <c r="F5" s="63"/>
      <c r="G5" s="1"/>
      <c r="H5" s="9"/>
      <c r="I5" s="66"/>
      <c r="L5" s="13"/>
      <c r="M5" s="13"/>
      <c r="N5" s="13"/>
    </row>
    <row r="6" spans="1:52" ht="13.15" customHeight="1" x14ac:dyDescent="0.25">
      <c r="A6" s="14"/>
      <c r="B6" s="62"/>
      <c r="C6" s="60"/>
      <c r="D6" s="60"/>
      <c r="E6" s="63"/>
      <c r="F6" s="136" t="s">
        <v>71</v>
      </c>
      <c r="G6" s="137"/>
      <c r="H6" s="137"/>
      <c r="I6" s="137"/>
      <c r="L6" s="13"/>
      <c r="M6" s="13"/>
      <c r="N6" s="13"/>
    </row>
    <row r="7" spans="1:52" ht="27.6" customHeight="1" x14ac:dyDescent="0.2">
      <c r="A7" s="128" t="s">
        <v>0</v>
      </c>
      <c r="B7" s="130" t="s">
        <v>68</v>
      </c>
      <c r="C7" s="130" t="s">
        <v>69</v>
      </c>
      <c r="D7" s="130" t="s">
        <v>70</v>
      </c>
      <c r="E7" s="129" t="s">
        <v>31</v>
      </c>
      <c r="F7" s="129"/>
      <c r="G7" s="107"/>
      <c r="H7" s="108" t="s">
        <v>37</v>
      </c>
      <c r="I7" s="131" t="s">
        <v>67</v>
      </c>
      <c r="K7" s="48"/>
      <c r="L7" s="3"/>
    </row>
    <row r="8" spans="1:52" ht="48" x14ac:dyDescent="0.2">
      <c r="A8" s="128"/>
      <c r="B8" s="130"/>
      <c r="C8" s="130"/>
      <c r="D8" s="130"/>
      <c r="E8" s="109" t="s">
        <v>53</v>
      </c>
      <c r="F8" s="113" t="s">
        <v>66</v>
      </c>
      <c r="G8" s="110"/>
      <c r="H8" s="108"/>
      <c r="I8" s="132"/>
      <c r="J8" s="118"/>
      <c r="K8" s="58"/>
      <c r="L8" s="59"/>
      <c r="M8" s="57"/>
      <c r="N8" s="57"/>
      <c r="O8" s="57"/>
      <c r="P8" s="59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ht="25.5" x14ac:dyDescent="0.2">
      <c r="A9" s="20" t="s">
        <v>39</v>
      </c>
      <c r="B9" s="84">
        <f>B10+B32</f>
        <v>20232521</v>
      </c>
      <c r="C9" s="84">
        <f>C10+C32</f>
        <v>22586908.307</v>
      </c>
      <c r="D9" s="84">
        <f>D10+D32</f>
        <v>23373533.819999997</v>
      </c>
      <c r="E9" s="85">
        <f t="shared" ref="E9:E11" si="0">D9/C9*100</f>
        <v>103.48266129347243</v>
      </c>
      <c r="F9" s="85">
        <f t="shared" ref="F9:F10" si="1">D9/J9*100</f>
        <v>122.36956761133033</v>
      </c>
      <c r="G9" s="68"/>
      <c r="H9" s="69"/>
      <c r="I9" s="89">
        <f>D9/$D$67*100</f>
        <v>46.152572276617491</v>
      </c>
      <c r="J9" s="119">
        <f>J10+J32</f>
        <v>19100773.399999999</v>
      </c>
      <c r="K9" s="49"/>
      <c r="L9" s="30"/>
      <c r="M9" s="31"/>
      <c r="N9" s="114"/>
      <c r="O9" s="51"/>
      <c r="P9" s="8"/>
    </row>
    <row r="10" spans="1:52" x14ac:dyDescent="0.2">
      <c r="A10" s="21" t="s">
        <v>34</v>
      </c>
      <c r="B10" s="86">
        <f>B11+B14+B18+B21+B27+B30+B31</f>
        <v>19702512</v>
      </c>
      <c r="C10" s="86">
        <f>C11+C14+C18+C21+C27+C30+C31</f>
        <v>21920864.607000001</v>
      </c>
      <c r="D10" s="86">
        <f>D11+D14+D18+D21+D27+D30+D31</f>
        <v>22671399.199999996</v>
      </c>
      <c r="E10" s="85">
        <f t="shared" si="0"/>
        <v>103.42383663443788</v>
      </c>
      <c r="F10" s="85">
        <f t="shared" si="1"/>
        <v>124.40218111467669</v>
      </c>
      <c r="G10" s="70"/>
      <c r="H10" s="71"/>
      <c r="I10" s="89">
        <f t="shared" ref="I10:I67" si="2">D10/$D$67*100</f>
        <v>44.766161516181377</v>
      </c>
      <c r="J10" s="119">
        <f>J11+J14+J18+J21+J27+J30+J31</f>
        <v>18224277.899999999</v>
      </c>
      <c r="K10" s="115"/>
      <c r="L10" s="32"/>
      <c r="M10" s="31"/>
      <c r="N10" s="114"/>
      <c r="O10" s="51"/>
      <c r="P10" s="8"/>
    </row>
    <row r="11" spans="1:52" x14ac:dyDescent="0.2">
      <c r="A11" s="22" t="s">
        <v>1</v>
      </c>
      <c r="B11" s="85">
        <f>B12+B13</f>
        <v>12056007</v>
      </c>
      <c r="C11" s="85">
        <f>C12+C13</f>
        <v>13245683.300000001</v>
      </c>
      <c r="D11" s="85">
        <f>D12+D13</f>
        <v>13685444.9</v>
      </c>
      <c r="E11" s="85">
        <f t="shared" si="0"/>
        <v>103.32003710220067</v>
      </c>
      <c r="F11" s="85">
        <f>D11/J11*100</f>
        <v>124.08389350758324</v>
      </c>
      <c r="G11" s="70"/>
      <c r="H11" s="71"/>
      <c r="I11" s="89">
        <f t="shared" si="2"/>
        <v>27.022806638868623</v>
      </c>
      <c r="J11" s="119">
        <f t="shared" ref="J11" si="3">J12+J13</f>
        <v>11029187.199999999</v>
      </c>
      <c r="K11" s="115"/>
      <c r="L11" s="32"/>
      <c r="M11" s="31"/>
      <c r="N11" s="114"/>
      <c r="O11" s="51"/>
      <c r="P11" s="4"/>
    </row>
    <row r="12" spans="1:52" s="15" customFormat="1" x14ac:dyDescent="0.2">
      <c r="A12" s="23" t="s">
        <v>2</v>
      </c>
      <c r="B12" s="87">
        <v>3803466</v>
      </c>
      <c r="C12" s="88">
        <v>4993142.3</v>
      </c>
      <c r="D12" s="88">
        <v>5089159.5999999996</v>
      </c>
      <c r="E12" s="85">
        <f>D12/C12*100</f>
        <v>101.92298344871926</v>
      </c>
      <c r="F12" s="85">
        <f t="shared" ref="F12:F67" si="4">D12/J12*100</f>
        <v>163.20860426480309</v>
      </c>
      <c r="G12" s="73"/>
      <c r="H12" s="72"/>
      <c r="I12" s="89">
        <f t="shared" si="2"/>
        <v>10.048878705079</v>
      </c>
      <c r="J12" s="120">
        <v>3118193.2</v>
      </c>
      <c r="K12" s="115"/>
      <c r="L12" s="32"/>
      <c r="M12" s="31"/>
      <c r="N12" s="114"/>
      <c r="O12" s="50"/>
      <c r="P12" s="16"/>
    </row>
    <row r="13" spans="1:52" s="15" customFormat="1" ht="13.9" customHeight="1" x14ac:dyDescent="0.2">
      <c r="A13" s="23" t="s">
        <v>3</v>
      </c>
      <c r="B13" s="87">
        <v>8252541</v>
      </c>
      <c r="C13" s="88">
        <v>8252541</v>
      </c>
      <c r="D13" s="88">
        <v>8596285.3000000007</v>
      </c>
      <c r="E13" s="85">
        <f t="shared" ref="E13:E67" si="5">D13/C13*100</f>
        <v>104.16531465884266</v>
      </c>
      <c r="F13" s="85">
        <f t="shared" si="4"/>
        <v>108.66251826255969</v>
      </c>
      <c r="G13" s="73"/>
      <c r="H13" s="72"/>
      <c r="I13" s="89">
        <f t="shared" si="2"/>
        <v>16.973927933789628</v>
      </c>
      <c r="J13" s="120">
        <v>7910994</v>
      </c>
      <c r="K13" s="115"/>
      <c r="L13" s="32"/>
      <c r="M13" s="31"/>
      <c r="N13" s="114"/>
      <c r="O13" s="53"/>
      <c r="P13" s="17"/>
      <c r="Q13" s="5"/>
    </row>
    <row r="14" spans="1:52" s="15" customFormat="1" ht="28.5" customHeight="1" x14ac:dyDescent="0.2">
      <c r="A14" s="28" t="s">
        <v>4</v>
      </c>
      <c r="B14" s="89">
        <f>B15</f>
        <v>2849255</v>
      </c>
      <c r="C14" s="89">
        <f>C15</f>
        <v>3750861.9</v>
      </c>
      <c r="D14" s="89">
        <f>D15</f>
        <v>3933203.3</v>
      </c>
      <c r="E14" s="85">
        <f t="shared" si="5"/>
        <v>104.8613200075428</v>
      </c>
      <c r="F14" s="85">
        <f t="shared" si="4"/>
        <v>141.44248849387247</v>
      </c>
      <c r="G14" s="70"/>
      <c r="H14" s="71"/>
      <c r="I14" s="89">
        <f t="shared" si="2"/>
        <v>7.7663673358006777</v>
      </c>
      <c r="J14" s="119">
        <f t="shared" ref="J14" si="6">J15</f>
        <v>2780779.2</v>
      </c>
      <c r="K14" s="115"/>
      <c r="L14" s="32"/>
      <c r="M14" s="31"/>
      <c r="N14" s="114"/>
      <c r="O14" s="51"/>
      <c r="P14" s="17"/>
    </row>
    <row r="15" spans="1:52" ht="13.9" customHeight="1" x14ac:dyDescent="0.2">
      <c r="A15" s="23" t="s">
        <v>55</v>
      </c>
      <c r="B15" s="90">
        <f>B16+B17</f>
        <v>2849255</v>
      </c>
      <c r="C15" s="90">
        <f>C16+C17</f>
        <v>3750861.9</v>
      </c>
      <c r="D15" s="90">
        <f>D16+D17</f>
        <v>3933203.3</v>
      </c>
      <c r="E15" s="85">
        <f t="shared" si="5"/>
        <v>104.8613200075428</v>
      </c>
      <c r="F15" s="85">
        <f t="shared" si="4"/>
        <v>141.44248849387247</v>
      </c>
      <c r="G15" s="73"/>
      <c r="H15" s="72"/>
      <c r="I15" s="89">
        <f t="shared" si="2"/>
        <v>7.7663673358006777</v>
      </c>
      <c r="J15" s="120">
        <f t="shared" ref="J15" si="7">J16+J17</f>
        <v>2780779.2</v>
      </c>
      <c r="K15" s="115"/>
      <c r="L15" s="30"/>
      <c r="M15" s="30"/>
      <c r="N15" s="114"/>
      <c r="O15" s="50"/>
    </row>
    <row r="16" spans="1:52" ht="18.600000000000001" customHeight="1" x14ac:dyDescent="0.2">
      <c r="A16" s="24" t="s">
        <v>56</v>
      </c>
      <c r="B16" s="90">
        <v>849110</v>
      </c>
      <c r="C16" s="91">
        <v>984639.4</v>
      </c>
      <c r="D16" s="91">
        <f>1002290.1-0.1</f>
        <v>1002290</v>
      </c>
      <c r="E16" s="85">
        <f t="shared" si="5"/>
        <v>101.79259533997929</v>
      </c>
      <c r="F16" s="85">
        <f t="shared" si="4"/>
        <v>114.2109305383681</v>
      </c>
      <c r="G16" s="92"/>
      <c r="H16" s="74"/>
      <c r="I16" s="89">
        <f t="shared" si="2"/>
        <v>1.979087202789559</v>
      </c>
      <c r="J16" s="121">
        <v>877578</v>
      </c>
      <c r="K16" s="115"/>
      <c r="L16" s="30"/>
      <c r="M16" s="32"/>
      <c r="N16" s="114"/>
      <c r="O16" s="54"/>
    </row>
    <row r="17" spans="1:15" ht="12" customHeight="1" x14ac:dyDescent="0.2">
      <c r="A17" s="24" t="s">
        <v>57</v>
      </c>
      <c r="B17" s="87">
        <v>2000145</v>
      </c>
      <c r="C17" s="91">
        <v>2766222.5</v>
      </c>
      <c r="D17" s="91">
        <v>2930913.3</v>
      </c>
      <c r="E17" s="85">
        <f t="shared" si="5"/>
        <v>105.95363532759927</v>
      </c>
      <c r="F17" s="85">
        <f t="shared" si="4"/>
        <v>153.99913051757215</v>
      </c>
      <c r="G17" s="92"/>
      <c r="H17" s="74"/>
      <c r="I17" s="89">
        <f t="shared" si="2"/>
        <v>5.7872801330111194</v>
      </c>
      <c r="J17" s="121">
        <v>1903201.2</v>
      </c>
      <c r="K17" s="115"/>
      <c r="L17" s="30"/>
      <c r="M17" s="32"/>
      <c r="N17" s="114"/>
      <c r="O17" s="54"/>
    </row>
    <row r="18" spans="1:15" ht="17.25" customHeight="1" x14ac:dyDescent="0.2">
      <c r="A18" s="22" t="s">
        <v>5</v>
      </c>
      <c r="B18" s="86">
        <f>B19</f>
        <v>1395933</v>
      </c>
      <c r="C18" s="86">
        <f>C19+C20</f>
        <v>1436462.1</v>
      </c>
      <c r="D18" s="86">
        <f>D19+D20</f>
        <v>1452696.7</v>
      </c>
      <c r="E18" s="85">
        <f t="shared" si="5"/>
        <v>101.13017948750613</v>
      </c>
      <c r="F18" s="85">
        <f t="shared" si="4"/>
        <v>111.16059670427632</v>
      </c>
      <c r="G18" s="70"/>
      <c r="H18" s="71"/>
      <c r="I18" s="89">
        <f t="shared" si="2"/>
        <v>2.8684447101184518</v>
      </c>
      <c r="J18" s="119">
        <f>J19+J20</f>
        <v>1306845</v>
      </c>
      <c r="K18" s="115"/>
      <c r="L18" s="30"/>
      <c r="M18" s="32"/>
      <c r="N18" s="114"/>
      <c r="O18" s="17"/>
    </row>
    <row r="19" spans="1:15" ht="25.5" x14ac:dyDescent="0.2">
      <c r="A19" s="23" t="s">
        <v>59</v>
      </c>
      <c r="B19" s="93">
        <v>1395933</v>
      </c>
      <c r="C19" s="88">
        <v>1436233</v>
      </c>
      <c r="D19" s="88">
        <v>1452451.8</v>
      </c>
      <c r="E19" s="85">
        <f t="shared" si="5"/>
        <v>101.12925966747734</v>
      </c>
      <c r="F19" s="85">
        <f t="shared" si="4"/>
        <v>111.18377485154656</v>
      </c>
      <c r="G19" s="70"/>
      <c r="H19" s="71"/>
      <c r="I19" s="89">
        <f t="shared" si="2"/>
        <v>2.8679611390402577</v>
      </c>
      <c r="J19" s="120">
        <v>1306352.3</v>
      </c>
      <c r="K19" s="115"/>
      <c r="L19" s="30"/>
      <c r="M19" s="32"/>
      <c r="N19" s="114"/>
      <c r="O19" s="17"/>
    </row>
    <row r="20" spans="1:15" x14ac:dyDescent="0.2">
      <c r="A20" s="23" t="s">
        <v>6</v>
      </c>
      <c r="B20" s="93">
        <v>0</v>
      </c>
      <c r="C20" s="88">
        <v>229.1</v>
      </c>
      <c r="D20" s="88">
        <v>244.9</v>
      </c>
      <c r="E20" s="85">
        <f t="shared" si="5"/>
        <v>106.89655172413795</v>
      </c>
      <c r="F20" s="85">
        <f t="shared" si="4"/>
        <v>49.705703267708543</v>
      </c>
      <c r="G20" s="70"/>
      <c r="H20" s="72"/>
      <c r="I20" s="89">
        <f t="shared" si="2"/>
        <v>4.8357107819409852E-4</v>
      </c>
      <c r="J20" s="120">
        <v>492.7</v>
      </c>
      <c r="K20" s="115"/>
      <c r="L20" s="30"/>
      <c r="M20" s="30"/>
      <c r="N20" s="114"/>
      <c r="O20" s="17"/>
    </row>
    <row r="21" spans="1:15" ht="14.25" customHeight="1" x14ac:dyDescent="0.2">
      <c r="A21" s="22" t="s">
        <v>7</v>
      </c>
      <c r="B21" s="86">
        <f>B22+B23+B26</f>
        <v>3307299</v>
      </c>
      <c r="C21" s="86">
        <f>C22+C23+C26</f>
        <v>3351022.2</v>
      </c>
      <c r="D21" s="86">
        <f>D22+D23+D26</f>
        <v>3452793.2</v>
      </c>
      <c r="E21" s="85">
        <f t="shared" si="5"/>
        <v>103.03701360140198</v>
      </c>
      <c r="F21" s="85">
        <f t="shared" si="4"/>
        <v>114.85198640640508</v>
      </c>
      <c r="G21" s="70"/>
      <c r="H21" s="71"/>
      <c r="I21" s="89">
        <f t="shared" si="2"/>
        <v>6.8177661515118473</v>
      </c>
      <c r="J21" s="119">
        <f>J22+J23+J26</f>
        <v>3006298.1999999997</v>
      </c>
      <c r="K21" s="115"/>
      <c r="L21" s="32"/>
      <c r="M21" s="30"/>
      <c r="N21" s="114"/>
      <c r="O21" s="17"/>
    </row>
    <row r="22" spans="1:15" x14ac:dyDescent="0.2">
      <c r="A22" s="23" t="s">
        <v>8</v>
      </c>
      <c r="B22" s="93">
        <v>2450975</v>
      </c>
      <c r="C22" s="88">
        <v>2571038.2000000002</v>
      </c>
      <c r="D22" s="88">
        <v>2616410.2999999998</v>
      </c>
      <c r="E22" s="85">
        <f t="shared" si="5"/>
        <v>101.76473846246235</v>
      </c>
      <c r="F22" s="85">
        <f t="shared" si="4"/>
        <v>120.18645915888276</v>
      </c>
      <c r="G22" s="73"/>
      <c r="H22" s="72"/>
      <c r="I22" s="89">
        <f t="shared" si="2"/>
        <v>5.1662733759458739</v>
      </c>
      <c r="J22" s="120">
        <v>2176959.2999999998</v>
      </c>
      <c r="K22" s="115"/>
      <c r="L22" s="32"/>
      <c r="M22" s="31"/>
      <c r="N22" s="114"/>
      <c r="O22" s="17"/>
    </row>
    <row r="23" spans="1:15" x14ac:dyDescent="0.2">
      <c r="A23" s="23" t="s">
        <v>9</v>
      </c>
      <c r="B23" s="88">
        <f>B24+B25</f>
        <v>851884</v>
      </c>
      <c r="C23" s="88">
        <f>C24+C25</f>
        <v>771884</v>
      </c>
      <c r="D23" s="88">
        <f>D24+D25</f>
        <v>828273.2</v>
      </c>
      <c r="E23" s="85">
        <f t="shared" si="5"/>
        <v>107.30539822045799</v>
      </c>
      <c r="F23" s="85">
        <f t="shared" si="4"/>
        <v>100.66340582678039</v>
      </c>
      <c r="G23" s="73"/>
      <c r="H23" s="72"/>
      <c r="I23" s="89">
        <f t="shared" si="2"/>
        <v>1.6354796421530264</v>
      </c>
      <c r="J23" s="120">
        <f>J24+J25</f>
        <v>822814.60000000009</v>
      </c>
      <c r="K23" s="115"/>
      <c r="L23" s="32"/>
      <c r="M23" s="31"/>
      <c r="N23" s="114"/>
      <c r="O23" s="17"/>
    </row>
    <row r="24" spans="1:15" x14ac:dyDescent="0.2">
      <c r="A24" s="24" t="s">
        <v>40</v>
      </c>
      <c r="B24" s="94">
        <v>213146</v>
      </c>
      <c r="C24" s="91">
        <v>213146</v>
      </c>
      <c r="D24" s="91">
        <v>186110</v>
      </c>
      <c r="E24" s="85">
        <f t="shared" si="5"/>
        <v>87.315736631229299</v>
      </c>
      <c r="F24" s="85">
        <f t="shared" si="4"/>
        <v>92.224838119665833</v>
      </c>
      <c r="G24" s="73"/>
      <c r="H24" s="72"/>
      <c r="I24" s="89">
        <f t="shared" si="2"/>
        <v>0.36748637551124402</v>
      </c>
      <c r="J24" s="121">
        <v>201800.3</v>
      </c>
      <c r="K24" s="115"/>
      <c r="L24" s="32"/>
      <c r="M24" s="31"/>
      <c r="N24" s="114"/>
      <c r="O24" s="17"/>
    </row>
    <row r="25" spans="1:15" x14ac:dyDescent="0.2">
      <c r="A25" s="24" t="s">
        <v>41</v>
      </c>
      <c r="B25" s="94">
        <v>638738</v>
      </c>
      <c r="C25" s="91">
        <v>558738</v>
      </c>
      <c r="D25" s="91">
        <v>642163.19999999995</v>
      </c>
      <c r="E25" s="85">
        <f t="shared" si="5"/>
        <v>114.93100522964251</v>
      </c>
      <c r="F25" s="85">
        <f t="shared" si="4"/>
        <v>103.4055415471109</v>
      </c>
      <c r="G25" s="73"/>
      <c r="H25" s="72"/>
      <c r="I25" s="89">
        <f t="shared" si="2"/>
        <v>1.2679932666417824</v>
      </c>
      <c r="J25" s="121">
        <v>621014.30000000005</v>
      </c>
      <c r="K25" s="115"/>
      <c r="L25" s="32"/>
      <c r="M25" s="31"/>
      <c r="N25" s="114"/>
      <c r="O25" s="17"/>
    </row>
    <row r="26" spans="1:15" x14ac:dyDescent="0.2">
      <c r="A26" s="23" t="s">
        <v>10</v>
      </c>
      <c r="B26" s="93">
        <v>4440</v>
      </c>
      <c r="C26" s="88">
        <v>8100</v>
      </c>
      <c r="D26" s="95">
        <v>8109.7</v>
      </c>
      <c r="E26" s="85">
        <f t="shared" si="5"/>
        <v>100.11975308641976</v>
      </c>
      <c r="F26" s="85">
        <f t="shared" si="4"/>
        <v>124.29992489615745</v>
      </c>
      <c r="G26" s="73"/>
      <c r="H26" s="96"/>
      <c r="I26" s="89">
        <f t="shared" si="2"/>
        <v>1.6013133412946835E-2</v>
      </c>
      <c r="J26" s="122">
        <v>6524.3</v>
      </c>
      <c r="K26" s="115"/>
      <c r="L26" s="32"/>
      <c r="M26" s="30"/>
      <c r="N26" s="114"/>
      <c r="O26" s="17"/>
    </row>
    <row r="27" spans="1:15" ht="40.5" customHeight="1" x14ac:dyDescent="0.2">
      <c r="A27" s="22" t="s">
        <v>11</v>
      </c>
      <c r="B27" s="86">
        <f>B28+B29</f>
        <v>20123</v>
      </c>
      <c r="C27" s="86">
        <f>C28+C29</f>
        <v>18842.656999999999</v>
      </c>
      <c r="D27" s="86">
        <f>D28+D29</f>
        <v>18650.900000000001</v>
      </c>
      <c r="E27" s="85">
        <f t="shared" si="5"/>
        <v>98.982325051079584</v>
      </c>
      <c r="F27" s="85">
        <f t="shared" si="4"/>
        <v>94.329383322965185</v>
      </c>
      <c r="G27" s="70"/>
      <c r="H27" s="71"/>
      <c r="I27" s="89">
        <f t="shared" si="2"/>
        <v>3.6827422712496172E-2</v>
      </c>
      <c r="J27" s="119">
        <f>J28+J29-0.1</f>
        <v>19772.100000000002</v>
      </c>
      <c r="K27" s="115"/>
      <c r="L27" s="32"/>
      <c r="M27" s="30"/>
      <c r="N27" s="114"/>
      <c r="O27" s="17"/>
    </row>
    <row r="28" spans="1:15" x14ac:dyDescent="0.2">
      <c r="A28" s="23" t="s">
        <v>12</v>
      </c>
      <c r="B28" s="93">
        <v>19635</v>
      </c>
      <c r="C28" s="88">
        <v>18273.656999999999</v>
      </c>
      <c r="D28" s="88">
        <v>18082.900000000001</v>
      </c>
      <c r="E28" s="85">
        <f t="shared" si="5"/>
        <v>98.956109332685855</v>
      </c>
      <c r="F28" s="85">
        <f t="shared" si="4"/>
        <v>94.327191920878022</v>
      </c>
      <c r="G28" s="73"/>
      <c r="H28" s="72"/>
      <c r="I28" s="89">
        <f t="shared" si="2"/>
        <v>3.5705869538081116E-2</v>
      </c>
      <c r="J28" s="120">
        <v>19170.400000000001</v>
      </c>
      <c r="K28" s="115"/>
      <c r="L28" s="32"/>
      <c r="M28" s="32"/>
      <c r="N28" s="114"/>
      <c r="O28" s="17"/>
    </row>
    <row r="29" spans="1:15" ht="38.25" x14ac:dyDescent="0.2">
      <c r="A29" s="23" t="s">
        <v>63</v>
      </c>
      <c r="B29" s="93">
        <v>488</v>
      </c>
      <c r="C29" s="88">
        <v>569</v>
      </c>
      <c r="D29" s="88">
        <v>568</v>
      </c>
      <c r="E29" s="85">
        <f t="shared" si="5"/>
        <v>99.824253075571178</v>
      </c>
      <c r="F29" s="85">
        <f t="shared" si="4"/>
        <v>94.383516118311732</v>
      </c>
      <c r="G29" s="73"/>
      <c r="H29" s="72"/>
      <c r="I29" s="89">
        <f t="shared" si="2"/>
        <v>1.121553174415059E-3</v>
      </c>
      <c r="J29" s="120">
        <v>601.79999999999995</v>
      </c>
      <c r="K29" s="115"/>
      <c r="L29" s="32"/>
      <c r="M29" s="32"/>
      <c r="N29" s="114"/>
      <c r="O29" s="17"/>
    </row>
    <row r="30" spans="1:15" ht="15" customHeight="1" x14ac:dyDescent="0.2">
      <c r="A30" s="22" t="s">
        <v>47</v>
      </c>
      <c r="B30" s="86">
        <v>73895</v>
      </c>
      <c r="C30" s="86">
        <v>117992.45</v>
      </c>
      <c r="D30" s="86">
        <v>128547</v>
      </c>
      <c r="E30" s="85">
        <f t="shared" si="5"/>
        <v>108.94510623349206</v>
      </c>
      <c r="F30" s="85">
        <f t="shared" si="4"/>
        <v>157.74960730414293</v>
      </c>
      <c r="G30" s="70"/>
      <c r="H30" s="71"/>
      <c r="I30" s="89">
        <f t="shared" si="2"/>
        <v>0.25382446463297992</v>
      </c>
      <c r="J30" s="119">
        <v>81488</v>
      </c>
      <c r="K30" s="115"/>
      <c r="L30" s="32"/>
      <c r="M30" s="32"/>
      <c r="N30" s="114"/>
      <c r="O30" s="17"/>
    </row>
    <row r="31" spans="1:15" ht="36" x14ac:dyDescent="0.2">
      <c r="A31" s="28" t="s">
        <v>13</v>
      </c>
      <c r="B31" s="86">
        <v>0</v>
      </c>
      <c r="C31" s="86">
        <v>0</v>
      </c>
      <c r="D31" s="86">
        <v>63.2</v>
      </c>
      <c r="E31" s="85"/>
      <c r="F31" s="85">
        <f t="shared" si="4"/>
        <v>-68.84531590413944</v>
      </c>
      <c r="G31" s="70"/>
      <c r="H31" s="71"/>
      <c r="I31" s="89">
        <f t="shared" si="2"/>
        <v>1.2479253630815444E-4</v>
      </c>
      <c r="J31" s="119">
        <v>-91.8</v>
      </c>
      <c r="K31" s="115"/>
      <c r="L31" s="33"/>
      <c r="M31" s="32"/>
      <c r="N31" s="114"/>
    </row>
    <row r="32" spans="1:15" s="12" customFormat="1" ht="17.25" customHeight="1" x14ac:dyDescent="0.2">
      <c r="A32" s="20" t="s">
        <v>35</v>
      </c>
      <c r="B32" s="97">
        <f>B33+B42+B46+B47+B50+B51+B52</f>
        <v>530009</v>
      </c>
      <c r="C32" s="97">
        <f>C33+C42+C46+C47+C50+C51+C52</f>
        <v>666043.69999999995</v>
      </c>
      <c r="D32" s="97">
        <f>D33+D42+D46+D47+D50+D51+D52</f>
        <v>702134.62</v>
      </c>
      <c r="E32" s="85">
        <f t="shared" si="5"/>
        <v>105.41870150562194</v>
      </c>
      <c r="F32" s="85">
        <f t="shared" si="4"/>
        <v>80.107042192458493</v>
      </c>
      <c r="G32" s="75"/>
      <c r="H32" s="76"/>
      <c r="I32" s="89">
        <f t="shared" si="2"/>
        <v>1.3864107604361111</v>
      </c>
      <c r="J32" s="123">
        <f>J33+J42+J46+J47+J50+J51+J52</f>
        <v>876495.5</v>
      </c>
      <c r="K32" s="115"/>
      <c r="L32" s="35"/>
      <c r="M32" s="36"/>
      <c r="N32" s="114"/>
    </row>
    <row r="33" spans="1:15" s="12" customFormat="1" ht="54.75" customHeight="1" x14ac:dyDescent="0.2">
      <c r="A33" s="20" t="s">
        <v>61</v>
      </c>
      <c r="B33" s="97">
        <f>B34+B35+B37+B38+B39+B40+B41</f>
        <v>175852</v>
      </c>
      <c r="C33" s="97">
        <f>C34+C35+C37+C38+C39+C40+C41-0.1</f>
        <v>179397.69999999998</v>
      </c>
      <c r="D33" s="97">
        <f>D34+D35+D37+D38+D39+D40+D41-0.1</f>
        <v>183363.09999999998</v>
      </c>
      <c r="E33" s="85">
        <f t="shared" si="5"/>
        <v>102.21039623138981</v>
      </c>
      <c r="F33" s="85">
        <f t="shared" si="4"/>
        <v>90.309656015469002</v>
      </c>
      <c r="G33" s="75"/>
      <c r="H33" s="76"/>
      <c r="I33" s="89">
        <f t="shared" si="2"/>
        <v>0.36206244168236951</v>
      </c>
      <c r="J33" s="123">
        <f>J34+J35+J37+J38+J39+J40+J41+0.1</f>
        <v>203038.2</v>
      </c>
      <c r="K33" s="115"/>
      <c r="L33" s="35"/>
      <c r="M33" s="36"/>
      <c r="N33" s="114"/>
    </row>
    <row r="34" spans="1:15" ht="54" customHeight="1" x14ac:dyDescent="0.2">
      <c r="A34" s="23" t="s">
        <v>51</v>
      </c>
      <c r="B34" s="93">
        <v>12791</v>
      </c>
      <c r="C34" s="88">
        <v>18463.8</v>
      </c>
      <c r="D34" s="88">
        <v>18463.8</v>
      </c>
      <c r="E34" s="85">
        <f t="shared" si="5"/>
        <v>100</v>
      </c>
      <c r="F34" s="85">
        <f t="shared" si="4"/>
        <v>98.811403250579303</v>
      </c>
      <c r="G34" s="73"/>
      <c r="H34" s="72"/>
      <c r="I34" s="89">
        <f t="shared" si="2"/>
        <v>3.6457981517191484E-2</v>
      </c>
      <c r="J34" s="120">
        <v>18685.900000000001</v>
      </c>
      <c r="K34" s="115"/>
      <c r="L34" s="32"/>
      <c r="M34" s="32"/>
      <c r="N34" s="114"/>
      <c r="O34" s="53"/>
    </row>
    <row r="35" spans="1:15" ht="27" customHeight="1" x14ac:dyDescent="0.2">
      <c r="A35" s="23" t="s">
        <v>14</v>
      </c>
      <c r="B35" s="93">
        <v>99.5</v>
      </c>
      <c r="C35" s="88">
        <v>99.5</v>
      </c>
      <c r="D35" s="88">
        <v>104.1</v>
      </c>
      <c r="E35" s="85">
        <f t="shared" si="5"/>
        <v>104.62311557788944</v>
      </c>
      <c r="F35" s="85">
        <f t="shared" si="4"/>
        <v>97.563261480787247</v>
      </c>
      <c r="G35" s="73"/>
      <c r="H35" s="72"/>
      <c r="I35" s="89">
        <f t="shared" si="2"/>
        <v>2.0555226312783033E-4</v>
      </c>
      <c r="J35" s="120">
        <v>106.7</v>
      </c>
      <c r="K35" s="115"/>
      <c r="L35" s="32"/>
      <c r="M35" s="32"/>
      <c r="N35" s="114"/>
      <c r="O35" s="50"/>
    </row>
    <row r="36" spans="1:15" ht="51" hidden="1" x14ac:dyDescent="0.2">
      <c r="A36" s="24" t="s">
        <v>52</v>
      </c>
      <c r="B36" s="94"/>
      <c r="C36" s="91"/>
      <c r="D36" s="91"/>
      <c r="E36" s="85" t="e">
        <f t="shared" si="5"/>
        <v>#DIV/0!</v>
      </c>
      <c r="F36" s="85" t="e">
        <f t="shared" si="4"/>
        <v>#DIV/0!</v>
      </c>
      <c r="G36" s="98"/>
      <c r="H36" s="77"/>
      <c r="I36" s="89">
        <f t="shared" si="2"/>
        <v>0</v>
      </c>
      <c r="J36" s="121"/>
      <c r="K36" s="115"/>
      <c r="L36" s="32"/>
      <c r="M36" s="32"/>
      <c r="N36" s="114"/>
      <c r="O36" s="57"/>
    </row>
    <row r="37" spans="1:15" ht="56.25" customHeight="1" x14ac:dyDescent="0.2">
      <c r="A37" s="23" t="s">
        <v>62</v>
      </c>
      <c r="B37" s="93">
        <v>148292</v>
      </c>
      <c r="C37" s="88">
        <v>148292</v>
      </c>
      <c r="D37" s="88">
        <v>150763.9</v>
      </c>
      <c r="E37" s="85">
        <f t="shared" si="5"/>
        <v>101.66691392657729</v>
      </c>
      <c r="F37" s="85">
        <f t="shared" si="4"/>
        <v>88.93507777488729</v>
      </c>
      <c r="G37" s="98"/>
      <c r="H37" s="77"/>
      <c r="I37" s="89">
        <f t="shared" si="2"/>
        <v>0.29769318773273679</v>
      </c>
      <c r="J37" s="121">
        <v>169521.3</v>
      </c>
      <c r="K37" s="115"/>
      <c r="L37" s="32"/>
      <c r="M37" s="32"/>
      <c r="N37" s="114"/>
      <c r="O37" s="55"/>
    </row>
    <row r="38" spans="1:15" ht="39.75" customHeight="1" x14ac:dyDescent="0.2">
      <c r="A38" s="23" t="s">
        <v>64</v>
      </c>
      <c r="B38" s="93">
        <v>2953</v>
      </c>
      <c r="C38" s="88">
        <v>2703</v>
      </c>
      <c r="D38" s="88">
        <v>3050.3</v>
      </c>
      <c r="E38" s="85">
        <f t="shared" si="5"/>
        <v>112.84868664446913</v>
      </c>
      <c r="F38" s="85">
        <f t="shared" si="4"/>
        <v>98.46029696578438</v>
      </c>
      <c r="G38" s="98"/>
      <c r="H38" s="77"/>
      <c r="I38" s="89">
        <f t="shared" si="2"/>
        <v>6.0230169857715746E-3</v>
      </c>
      <c r="J38" s="121">
        <v>3098</v>
      </c>
      <c r="K38" s="115"/>
      <c r="L38" s="32"/>
      <c r="M38" s="32"/>
      <c r="N38" s="114"/>
      <c r="O38" s="54"/>
    </row>
    <row r="39" spans="1:15" s="39" customFormat="1" ht="25.5" x14ac:dyDescent="0.2">
      <c r="A39" s="23" t="s">
        <v>58</v>
      </c>
      <c r="B39" s="93">
        <v>2262</v>
      </c>
      <c r="C39" s="88">
        <v>2945.8</v>
      </c>
      <c r="D39" s="88">
        <v>3323</v>
      </c>
      <c r="E39" s="85">
        <f t="shared" si="5"/>
        <v>112.80467105709823</v>
      </c>
      <c r="F39" s="85">
        <f t="shared" si="4"/>
        <v>142.46516613076099</v>
      </c>
      <c r="G39" s="99"/>
      <c r="H39" s="78"/>
      <c r="I39" s="89">
        <f t="shared" si="2"/>
        <v>6.5614809834176778E-3</v>
      </c>
      <c r="J39" s="120">
        <v>2332.5</v>
      </c>
      <c r="K39" s="115"/>
      <c r="L39" s="32"/>
      <c r="M39" s="32"/>
      <c r="N39" s="114"/>
      <c r="O39" s="50"/>
    </row>
    <row r="40" spans="1:15" ht="25.5" x14ac:dyDescent="0.2">
      <c r="A40" s="23" t="s">
        <v>15</v>
      </c>
      <c r="B40" s="93">
        <v>5006</v>
      </c>
      <c r="C40" s="88">
        <v>3244.7</v>
      </c>
      <c r="D40" s="88">
        <v>3762.1</v>
      </c>
      <c r="E40" s="85">
        <f t="shared" si="5"/>
        <v>115.94600425308965</v>
      </c>
      <c r="F40" s="85">
        <f t="shared" si="4"/>
        <v>88.949048350868892</v>
      </c>
      <c r="G40" s="73"/>
      <c r="H40" s="72"/>
      <c r="I40" s="89">
        <f t="shared" si="2"/>
        <v>7.4285126715966428E-3</v>
      </c>
      <c r="J40" s="120">
        <v>4229.5</v>
      </c>
      <c r="K40" s="115"/>
      <c r="L40" s="32"/>
      <c r="M40" s="32"/>
      <c r="N40" s="114"/>
      <c r="O40" s="50"/>
    </row>
    <row r="41" spans="1:15" ht="38.25" customHeight="1" x14ac:dyDescent="0.2">
      <c r="A41" s="23" t="s">
        <v>16</v>
      </c>
      <c r="B41" s="93">
        <v>4448.5</v>
      </c>
      <c r="C41" s="88">
        <v>3649</v>
      </c>
      <c r="D41" s="88">
        <v>3896</v>
      </c>
      <c r="E41" s="85">
        <f t="shared" si="5"/>
        <v>106.76897780213757</v>
      </c>
      <c r="F41" s="85">
        <f t="shared" si="4"/>
        <v>76.932190671774407</v>
      </c>
      <c r="G41" s="73"/>
      <c r="H41" s="79"/>
      <c r="I41" s="89">
        <f t="shared" si="2"/>
        <v>7.6929069850723061E-3</v>
      </c>
      <c r="J41" s="120">
        <v>5064.2</v>
      </c>
      <c r="K41" s="115"/>
      <c r="L41" s="32"/>
      <c r="M41" s="32"/>
      <c r="N41" s="114"/>
      <c r="O41" s="50"/>
    </row>
    <row r="42" spans="1:15" ht="28.15" customHeight="1" x14ac:dyDescent="0.2">
      <c r="A42" s="22" t="s">
        <v>17</v>
      </c>
      <c r="B42" s="86">
        <f>B43+B44+B45</f>
        <v>102525</v>
      </c>
      <c r="C42" s="86">
        <f>C43+C44+C45</f>
        <v>126445.4</v>
      </c>
      <c r="D42" s="86">
        <f>D43+D44+D45</f>
        <v>138566.70000000001</v>
      </c>
      <c r="E42" s="85">
        <f t="shared" si="5"/>
        <v>109.58619293386714</v>
      </c>
      <c r="F42" s="85">
        <f t="shared" si="4"/>
        <v>89.108412350847416</v>
      </c>
      <c r="G42" s="80"/>
      <c r="H42" s="81"/>
      <c r="I42" s="89">
        <f t="shared" si="2"/>
        <v>0.27360901805144222</v>
      </c>
      <c r="J42" s="119">
        <f>J43+J44+J45</f>
        <v>155503.5</v>
      </c>
      <c r="K42" s="115"/>
      <c r="L42" s="32"/>
      <c r="M42" s="32"/>
      <c r="N42" s="116"/>
    </row>
    <row r="43" spans="1:15" ht="25.5" x14ac:dyDescent="0.2">
      <c r="A43" s="23" t="s">
        <v>18</v>
      </c>
      <c r="B43" s="93">
        <v>10460</v>
      </c>
      <c r="C43" s="88">
        <v>29475.4</v>
      </c>
      <c r="D43" s="88">
        <v>29769.8</v>
      </c>
      <c r="E43" s="85">
        <f t="shared" si="5"/>
        <v>100.99879899848688</v>
      </c>
      <c r="F43" s="85">
        <f t="shared" si="4"/>
        <v>79.121971444670066</v>
      </c>
      <c r="G43" s="73"/>
      <c r="H43" s="72"/>
      <c r="I43" s="89">
        <f t="shared" si="2"/>
        <v>5.8782418471305317E-2</v>
      </c>
      <c r="J43" s="120">
        <v>37625.199999999997</v>
      </c>
      <c r="K43" s="115"/>
      <c r="L43" s="32"/>
      <c r="M43" s="32"/>
      <c r="N43" s="116"/>
    </row>
    <row r="44" spans="1:15" x14ac:dyDescent="0.2">
      <c r="A44" s="23" t="s">
        <v>38</v>
      </c>
      <c r="B44" s="93">
        <v>4357</v>
      </c>
      <c r="C44" s="88">
        <v>4633</v>
      </c>
      <c r="D44" s="88">
        <v>4811.8</v>
      </c>
      <c r="E44" s="85">
        <f t="shared" si="5"/>
        <v>103.85927045111158</v>
      </c>
      <c r="F44" s="85">
        <f t="shared" si="4"/>
        <v>19.392332214291759</v>
      </c>
      <c r="G44" s="73"/>
      <c r="H44" s="72"/>
      <c r="I44" s="89">
        <f t="shared" si="2"/>
        <v>9.5012140222717981E-3</v>
      </c>
      <c r="J44" s="120">
        <v>24812.9</v>
      </c>
      <c r="K44" s="115"/>
      <c r="L44" s="32"/>
      <c r="M44" s="32"/>
      <c r="N44" s="116"/>
    </row>
    <row r="45" spans="1:15" x14ac:dyDescent="0.2">
      <c r="A45" s="23" t="s">
        <v>46</v>
      </c>
      <c r="B45" s="93">
        <v>87708</v>
      </c>
      <c r="C45" s="88">
        <v>92337</v>
      </c>
      <c r="D45" s="88">
        <v>103985.1</v>
      </c>
      <c r="E45" s="85">
        <f t="shared" si="5"/>
        <v>112.61476981058513</v>
      </c>
      <c r="F45" s="85">
        <f t="shared" si="4"/>
        <v>111.73336170048161</v>
      </c>
      <c r="G45" s="73"/>
      <c r="H45" s="72"/>
      <c r="I45" s="89">
        <f t="shared" si="2"/>
        <v>0.20532538555786506</v>
      </c>
      <c r="J45" s="120">
        <v>93065.4</v>
      </c>
      <c r="K45" s="115"/>
      <c r="L45" s="32"/>
      <c r="M45" s="32"/>
      <c r="N45" s="116"/>
    </row>
    <row r="46" spans="1:15" ht="30" customHeight="1" x14ac:dyDescent="0.2">
      <c r="A46" s="28" t="s">
        <v>19</v>
      </c>
      <c r="B46" s="86">
        <v>18771</v>
      </c>
      <c r="C46" s="86">
        <v>23967.9</v>
      </c>
      <c r="D46" s="86">
        <v>42966.2</v>
      </c>
      <c r="E46" s="85">
        <f t="shared" si="5"/>
        <v>179.26560107477081</v>
      </c>
      <c r="F46" s="85">
        <f t="shared" si="4"/>
        <v>91.07291989028738</v>
      </c>
      <c r="G46" s="70"/>
      <c r="H46" s="82"/>
      <c r="I46" s="89">
        <f t="shared" si="2"/>
        <v>8.4839573948155458E-2</v>
      </c>
      <c r="J46" s="119">
        <v>47177.8</v>
      </c>
      <c r="K46" s="115"/>
      <c r="L46" s="32"/>
      <c r="M46" s="32"/>
      <c r="N46" s="116"/>
    </row>
    <row r="47" spans="1:15" ht="25.5" x14ac:dyDescent="0.2">
      <c r="A47" s="22" t="s">
        <v>43</v>
      </c>
      <c r="B47" s="100">
        <f>B48+B49</f>
        <v>11145</v>
      </c>
      <c r="C47" s="100">
        <f>C48+C49</f>
        <v>11911.099999999999</v>
      </c>
      <c r="D47" s="100">
        <f>D48+D49</f>
        <v>26172.199999999997</v>
      </c>
      <c r="E47" s="85">
        <f t="shared" si="5"/>
        <v>219.72949601632092</v>
      </c>
      <c r="F47" s="85">
        <f t="shared" si="4"/>
        <v>77.312230079816615</v>
      </c>
      <c r="G47" s="70"/>
      <c r="H47" s="83"/>
      <c r="I47" s="89">
        <f t="shared" si="2"/>
        <v>5.1678721815890498E-2</v>
      </c>
      <c r="J47" s="119">
        <f>J48+J49</f>
        <v>33852.6</v>
      </c>
      <c r="K47" s="115"/>
      <c r="L47" s="32"/>
      <c r="M47" s="32"/>
      <c r="N47" s="116"/>
    </row>
    <row r="48" spans="1:15" ht="26.25" customHeight="1" x14ac:dyDescent="0.2">
      <c r="A48" s="25" t="s">
        <v>44</v>
      </c>
      <c r="B48" s="101">
        <v>3145</v>
      </c>
      <c r="C48" s="102">
        <v>5616.4</v>
      </c>
      <c r="D48" s="102">
        <v>13753.4</v>
      </c>
      <c r="E48" s="85">
        <f t="shared" si="5"/>
        <v>244.87928210241438</v>
      </c>
      <c r="F48" s="85">
        <f t="shared" si="4"/>
        <v>148.51521499686845</v>
      </c>
      <c r="G48" s="73"/>
      <c r="H48" s="72"/>
      <c r="I48" s="89">
        <f t="shared" si="2"/>
        <v>2.7156988431338153E-2</v>
      </c>
      <c r="J48" s="120">
        <v>9260.6</v>
      </c>
      <c r="K48" s="115"/>
      <c r="L48" s="32"/>
      <c r="M48" s="32"/>
      <c r="N48" s="116"/>
    </row>
    <row r="49" spans="1:15" ht="25.5" customHeight="1" x14ac:dyDescent="0.2">
      <c r="A49" s="25" t="s">
        <v>45</v>
      </c>
      <c r="B49" s="101">
        <v>8000</v>
      </c>
      <c r="C49" s="102">
        <v>6294.7</v>
      </c>
      <c r="D49" s="102">
        <v>12418.8</v>
      </c>
      <c r="E49" s="85">
        <f t="shared" si="5"/>
        <v>197.28978346863232</v>
      </c>
      <c r="F49" s="85">
        <f t="shared" si="4"/>
        <v>50.499349381912815</v>
      </c>
      <c r="G49" s="73"/>
      <c r="H49" s="72"/>
      <c r="I49" s="89">
        <f t="shared" si="2"/>
        <v>2.4521733384552349E-2</v>
      </c>
      <c r="J49" s="120">
        <v>24592</v>
      </c>
      <c r="K49" s="115"/>
      <c r="L49" s="32"/>
      <c r="M49" s="32"/>
      <c r="N49" s="116"/>
      <c r="O49" s="47"/>
    </row>
    <row r="50" spans="1:15" ht="29.25" customHeight="1" x14ac:dyDescent="0.2">
      <c r="A50" s="22" t="s">
        <v>33</v>
      </c>
      <c r="B50" s="103">
        <v>1430</v>
      </c>
      <c r="C50" s="86">
        <v>1611.3</v>
      </c>
      <c r="D50" s="100">
        <v>1744.95</v>
      </c>
      <c r="E50" s="85">
        <f t="shared" si="5"/>
        <v>108.29454477750883</v>
      </c>
      <c r="F50" s="85">
        <f t="shared" si="4"/>
        <v>133.84597683516145</v>
      </c>
      <c r="G50" s="70"/>
      <c r="H50" s="82"/>
      <c r="I50" s="89">
        <f t="shared" si="2"/>
        <v>3.4455179783372484E-3</v>
      </c>
      <c r="J50" s="119">
        <v>1303.7</v>
      </c>
      <c r="K50" s="115"/>
      <c r="L50" s="32"/>
      <c r="M50" s="32"/>
      <c r="N50" s="116"/>
      <c r="O50" s="47"/>
    </row>
    <row r="51" spans="1:15" ht="25.5" x14ac:dyDescent="0.2">
      <c r="A51" s="22" t="s">
        <v>20</v>
      </c>
      <c r="B51" s="103">
        <v>220286</v>
      </c>
      <c r="C51" s="86">
        <v>322710.3</v>
      </c>
      <c r="D51" s="100">
        <v>331090.8</v>
      </c>
      <c r="E51" s="85">
        <f t="shared" si="5"/>
        <v>102.59691122347195</v>
      </c>
      <c r="F51" s="85">
        <f t="shared" si="4"/>
        <v>80.214460324113219</v>
      </c>
      <c r="G51" s="89"/>
      <c r="H51" s="111"/>
      <c r="I51" s="89">
        <f t="shared" si="2"/>
        <v>0.65376045380215031</v>
      </c>
      <c r="J51" s="119">
        <v>412757</v>
      </c>
      <c r="K51" s="115"/>
      <c r="L51" s="32"/>
      <c r="M51" s="32"/>
      <c r="N51" s="116"/>
    </row>
    <row r="52" spans="1:15" x14ac:dyDescent="0.2">
      <c r="A52" s="22" t="s">
        <v>21</v>
      </c>
      <c r="B52" s="103">
        <v>0</v>
      </c>
      <c r="C52" s="86">
        <v>0</v>
      </c>
      <c r="D52" s="100">
        <v>-21769.33</v>
      </c>
      <c r="E52" s="85"/>
      <c r="F52" s="85">
        <f t="shared" si="4"/>
        <v>-95.217668954235506</v>
      </c>
      <c r="G52" s="89"/>
      <c r="H52" s="112"/>
      <c r="I52" s="89">
        <f t="shared" si="2"/>
        <v>-4.2984966842234115E-2</v>
      </c>
      <c r="J52" s="119">
        <v>22862.7</v>
      </c>
      <c r="K52" s="115"/>
      <c r="L52" s="32"/>
      <c r="M52" s="32"/>
      <c r="N52" s="116"/>
    </row>
    <row r="53" spans="1:15" ht="0.75" hidden="1" customHeight="1" x14ac:dyDescent="0.2">
      <c r="A53" s="22" t="s">
        <v>28</v>
      </c>
      <c r="B53" s="103"/>
      <c r="C53" s="86"/>
      <c r="D53" s="86"/>
      <c r="E53" s="85" t="e">
        <f t="shared" si="5"/>
        <v>#DIV/0!</v>
      </c>
      <c r="F53" s="85" t="e">
        <f t="shared" si="4"/>
        <v>#DIV/0!</v>
      </c>
      <c r="G53" s="89"/>
      <c r="H53" s="89"/>
      <c r="I53" s="89">
        <f t="shared" si="2"/>
        <v>0</v>
      </c>
      <c r="J53" s="119"/>
      <c r="K53" s="49"/>
      <c r="L53" s="32"/>
      <c r="M53" s="32"/>
    </row>
    <row r="54" spans="1:15" ht="33.75" hidden="1" customHeight="1" x14ac:dyDescent="0.2">
      <c r="A54" s="22" t="s">
        <v>29</v>
      </c>
      <c r="B54" s="103"/>
      <c r="C54" s="86"/>
      <c r="D54" s="86"/>
      <c r="E54" s="85" t="e">
        <f t="shared" si="5"/>
        <v>#DIV/0!</v>
      </c>
      <c r="F54" s="85" t="e">
        <f t="shared" si="4"/>
        <v>#DIV/0!</v>
      </c>
      <c r="G54" s="89"/>
      <c r="H54" s="89"/>
      <c r="I54" s="89">
        <f t="shared" si="2"/>
        <v>0</v>
      </c>
      <c r="J54" s="119"/>
      <c r="K54" s="49"/>
      <c r="L54" s="32"/>
      <c r="M54" s="32"/>
    </row>
    <row r="55" spans="1:15" ht="39.75" hidden="1" customHeight="1" thickBot="1" x14ac:dyDescent="0.25">
      <c r="A55" s="28" t="s">
        <v>30</v>
      </c>
      <c r="B55" s="103"/>
      <c r="C55" s="86"/>
      <c r="D55" s="86"/>
      <c r="E55" s="85" t="e">
        <f t="shared" si="5"/>
        <v>#DIV/0!</v>
      </c>
      <c r="F55" s="85" t="e">
        <f t="shared" si="4"/>
        <v>#DIV/0!</v>
      </c>
      <c r="G55" s="89"/>
      <c r="H55" s="89"/>
      <c r="I55" s="89">
        <f t="shared" si="2"/>
        <v>0</v>
      </c>
      <c r="J55" s="119"/>
      <c r="K55" s="49"/>
      <c r="L55" s="32"/>
      <c r="M55" s="32"/>
    </row>
    <row r="56" spans="1:15" ht="27" hidden="1" customHeight="1" thickBot="1" x14ac:dyDescent="0.25">
      <c r="A56" s="22" t="s">
        <v>32</v>
      </c>
      <c r="B56" s="103"/>
      <c r="C56" s="86"/>
      <c r="D56" s="86"/>
      <c r="E56" s="85" t="e">
        <f t="shared" si="5"/>
        <v>#DIV/0!</v>
      </c>
      <c r="F56" s="85" t="e">
        <f t="shared" si="4"/>
        <v>#DIV/0!</v>
      </c>
      <c r="G56" s="89"/>
      <c r="H56" s="89"/>
      <c r="I56" s="89">
        <f t="shared" si="2"/>
        <v>0</v>
      </c>
      <c r="J56" s="119"/>
      <c r="K56" s="49"/>
      <c r="L56" s="32"/>
      <c r="M56" s="32"/>
    </row>
    <row r="57" spans="1:15" ht="15.6" customHeight="1" x14ac:dyDescent="0.2">
      <c r="A57" s="22" t="s">
        <v>22</v>
      </c>
      <c r="B57" s="86">
        <f>B58+B59+B60+B61+B63+B65+B66</f>
        <v>16690679.300000003</v>
      </c>
      <c r="C57" s="86">
        <f>C58+C59+C60+C61+C63+C65+C66+0.1</f>
        <v>27523415.100000001</v>
      </c>
      <c r="D57" s="86">
        <f>D58+D59+D60+D61+D63+D65+D66</f>
        <v>27270520.600000001</v>
      </c>
      <c r="E57" s="85">
        <f t="shared" si="5"/>
        <v>99.081165985103354</v>
      </c>
      <c r="F57" s="85">
        <f t="shared" si="4"/>
        <v>115.10977637159587</v>
      </c>
      <c r="G57" s="89"/>
      <c r="H57" s="89"/>
      <c r="I57" s="89">
        <f t="shared" si="2"/>
        <v>53.847427723382502</v>
      </c>
      <c r="J57" s="119">
        <f>J58+J59+J60+J61+J63+J64+J65+J66-0.1</f>
        <v>23690881.399999999</v>
      </c>
      <c r="K57" s="49"/>
      <c r="L57" s="29"/>
      <c r="M57" s="32"/>
      <c r="N57" s="47"/>
      <c r="O57" s="114"/>
    </row>
    <row r="58" spans="1:15" ht="25.5" x14ac:dyDescent="0.2">
      <c r="A58" s="22" t="s">
        <v>23</v>
      </c>
      <c r="B58" s="103">
        <v>8719315.8000000007</v>
      </c>
      <c r="C58" s="86">
        <v>9413970.4000000004</v>
      </c>
      <c r="D58" s="86">
        <v>9413970.4000000004</v>
      </c>
      <c r="E58" s="85">
        <f t="shared" si="5"/>
        <v>100</v>
      </c>
      <c r="F58" s="85">
        <f t="shared" si="4"/>
        <v>132.81138417506611</v>
      </c>
      <c r="G58" s="89"/>
      <c r="H58" s="89"/>
      <c r="I58" s="89">
        <f t="shared" si="2"/>
        <v>18.588500679523595</v>
      </c>
      <c r="J58" s="119">
        <v>7088225.5</v>
      </c>
      <c r="K58" s="49"/>
      <c r="L58" s="34"/>
      <c r="M58" s="31"/>
      <c r="N58" s="47"/>
    </row>
    <row r="59" spans="1:15" ht="27" customHeight="1" x14ac:dyDescent="0.2">
      <c r="A59" s="22" t="s">
        <v>24</v>
      </c>
      <c r="B59" s="103">
        <v>678635.4</v>
      </c>
      <c r="C59" s="86">
        <v>10942294.800000001</v>
      </c>
      <c r="D59" s="86">
        <v>10810446.529999999</v>
      </c>
      <c r="E59" s="85">
        <f t="shared" si="5"/>
        <v>98.795058327253244</v>
      </c>
      <c r="F59" s="85">
        <f t="shared" si="4"/>
        <v>125.06570629889566</v>
      </c>
      <c r="G59" s="89"/>
      <c r="H59" s="89"/>
      <c r="I59" s="89">
        <f t="shared" si="2"/>
        <v>21.345934194658025</v>
      </c>
      <c r="J59" s="119">
        <v>8643813.5999999996</v>
      </c>
      <c r="K59" s="49"/>
      <c r="L59" s="34"/>
      <c r="M59" s="31"/>
      <c r="N59" s="47"/>
    </row>
    <row r="60" spans="1:15" ht="24" customHeight="1" x14ac:dyDescent="0.2">
      <c r="A60" s="22" t="s">
        <v>54</v>
      </c>
      <c r="B60" s="103">
        <v>6838725.2000000002</v>
      </c>
      <c r="C60" s="86">
        <v>5979904.4000000004</v>
      </c>
      <c r="D60" s="86">
        <v>5908202.7300000004</v>
      </c>
      <c r="E60" s="85">
        <f t="shared" si="5"/>
        <v>98.800956249400912</v>
      </c>
      <c r="F60" s="85">
        <f t="shared" si="4"/>
        <v>87.037044953886692</v>
      </c>
      <c r="G60" s="89"/>
      <c r="H60" s="89"/>
      <c r="I60" s="89">
        <f t="shared" si="2"/>
        <v>11.666132969928199</v>
      </c>
      <c r="J60" s="119">
        <v>6788147.2000000002</v>
      </c>
      <c r="K60" s="49"/>
      <c r="L60" s="34"/>
      <c r="M60" s="31"/>
      <c r="N60" s="47"/>
    </row>
    <row r="61" spans="1:15" ht="14.25" customHeight="1" x14ac:dyDescent="0.2">
      <c r="A61" s="22" t="s">
        <v>27</v>
      </c>
      <c r="B61" s="103">
        <v>206786.5</v>
      </c>
      <c r="C61" s="86">
        <v>1003292.2</v>
      </c>
      <c r="D61" s="86">
        <v>984090.14</v>
      </c>
      <c r="E61" s="85">
        <f t="shared" si="5"/>
        <v>98.086094958178691</v>
      </c>
      <c r="F61" s="85">
        <f t="shared" si="4"/>
        <v>110.00968980332651</v>
      </c>
      <c r="G61" s="89"/>
      <c r="H61" s="89"/>
      <c r="I61" s="89">
        <f t="shared" si="2"/>
        <v>1.94315038807669</v>
      </c>
      <c r="J61" s="119">
        <v>894548.6</v>
      </c>
      <c r="K61" s="49"/>
      <c r="L61" s="32"/>
      <c r="M61" s="31"/>
      <c r="N61" s="47"/>
    </row>
    <row r="62" spans="1:15" ht="25.5" hidden="1" x14ac:dyDescent="0.2">
      <c r="A62" s="27" t="s">
        <v>25</v>
      </c>
      <c r="B62" s="104"/>
      <c r="C62" s="105"/>
      <c r="D62" s="106"/>
      <c r="E62" s="85" t="e">
        <f t="shared" si="5"/>
        <v>#DIV/0!</v>
      </c>
      <c r="F62" s="85" t="e">
        <f t="shared" si="4"/>
        <v>#DIV/0!</v>
      </c>
      <c r="G62" s="89"/>
      <c r="H62" s="89"/>
      <c r="I62" s="89">
        <f t="shared" si="2"/>
        <v>0</v>
      </c>
      <c r="J62" s="124"/>
      <c r="K62" s="49"/>
      <c r="L62" s="32"/>
      <c r="M62" s="31"/>
      <c r="N62" s="47"/>
    </row>
    <row r="63" spans="1:15" ht="25.5" x14ac:dyDescent="0.2">
      <c r="A63" s="22" t="s">
        <v>50</v>
      </c>
      <c r="B63" s="103">
        <v>247216.4</v>
      </c>
      <c r="C63" s="86">
        <v>228641.4</v>
      </c>
      <c r="D63" s="86">
        <v>228576.5</v>
      </c>
      <c r="E63" s="85">
        <f t="shared" si="5"/>
        <v>99.971614939376678</v>
      </c>
      <c r="F63" s="85">
        <f t="shared" si="4"/>
        <v>127.85229136986615</v>
      </c>
      <c r="G63" s="89"/>
      <c r="H63" s="89"/>
      <c r="I63" s="89">
        <f t="shared" si="2"/>
        <v>0.451339259105077</v>
      </c>
      <c r="J63" s="119">
        <v>178781.7</v>
      </c>
      <c r="K63" s="49"/>
      <c r="L63" s="32"/>
      <c r="M63" s="31"/>
      <c r="N63" s="47"/>
    </row>
    <row r="64" spans="1:15" hidden="1" x14ac:dyDescent="0.2">
      <c r="A64" s="22" t="s">
        <v>42</v>
      </c>
      <c r="B64" s="103"/>
      <c r="C64" s="86"/>
      <c r="D64" s="86"/>
      <c r="E64" s="85"/>
      <c r="F64" s="85">
        <f t="shared" si="4"/>
        <v>0</v>
      </c>
      <c r="G64" s="89"/>
      <c r="H64" s="89"/>
      <c r="I64" s="89">
        <f t="shared" si="2"/>
        <v>0</v>
      </c>
      <c r="J64" s="119">
        <v>100700</v>
      </c>
      <c r="K64" s="49"/>
      <c r="L64" s="32"/>
      <c r="M64" s="31"/>
      <c r="N64" s="47"/>
    </row>
    <row r="65" spans="1:15" ht="51" x14ac:dyDescent="0.2">
      <c r="A65" s="22" t="s">
        <v>49</v>
      </c>
      <c r="B65" s="103">
        <v>0</v>
      </c>
      <c r="C65" s="86">
        <v>1810.2</v>
      </c>
      <c r="D65" s="86">
        <v>15443.1</v>
      </c>
      <c r="E65" s="85">
        <f t="shared" si="5"/>
        <v>853.11567782565464</v>
      </c>
      <c r="F65" s="85">
        <f t="shared" si="4"/>
        <v>52.605923109939297</v>
      </c>
      <c r="G65" s="89"/>
      <c r="H65" s="89"/>
      <c r="I65" s="89">
        <f t="shared" si="2"/>
        <v>3.0493411668678163E-2</v>
      </c>
      <c r="J65" s="119">
        <v>29356.2</v>
      </c>
      <c r="K65" s="49"/>
      <c r="L65" s="32"/>
      <c r="M65" s="31"/>
      <c r="N65" s="47"/>
    </row>
    <row r="66" spans="1:15" ht="38.25" x14ac:dyDescent="0.2">
      <c r="A66" s="22" t="s">
        <v>48</v>
      </c>
      <c r="B66" s="103">
        <v>0</v>
      </c>
      <c r="C66" s="86">
        <v>-46498.400000000001</v>
      </c>
      <c r="D66" s="86">
        <v>-90208.8</v>
      </c>
      <c r="E66" s="85">
        <f t="shared" si="5"/>
        <v>194.00409476455104</v>
      </c>
      <c r="F66" s="85">
        <f t="shared" si="4"/>
        <v>275.94130548494553</v>
      </c>
      <c r="G66" s="89"/>
      <c r="H66" s="89"/>
      <c r="I66" s="89">
        <f t="shared" si="2"/>
        <v>-0.17812317957776966</v>
      </c>
      <c r="J66" s="119">
        <v>-32691.3</v>
      </c>
      <c r="K66" s="49"/>
      <c r="L66" s="32"/>
      <c r="M66" s="31"/>
      <c r="N66" s="47"/>
      <c r="O66" s="47"/>
    </row>
    <row r="67" spans="1:15" ht="15.6" customHeight="1" x14ac:dyDescent="0.2">
      <c r="A67" s="26" t="s">
        <v>26</v>
      </c>
      <c r="B67" s="103">
        <f>B57+B9</f>
        <v>36923200.300000004</v>
      </c>
      <c r="C67" s="103">
        <f>C57+C9</f>
        <v>50110323.407000005</v>
      </c>
      <c r="D67" s="103">
        <f>D57+D9</f>
        <v>50644054.420000002</v>
      </c>
      <c r="E67" s="85">
        <f t="shared" si="5"/>
        <v>101.06511189054797</v>
      </c>
      <c r="F67" s="85">
        <f t="shared" si="4"/>
        <v>118.35030577422236</v>
      </c>
      <c r="G67" s="86"/>
      <c r="H67" s="103"/>
      <c r="I67" s="89">
        <f t="shared" si="2"/>
        <v>100</v>
      </c>
      <c r="J67" s="123">
        <f>J57+J9+0.1</f>
        <v>42791654.899999999</v>
      </c>
      <c r="K67" s="52"/>
      <c r="L67" s="32"/>
      <c r="M67" s="31"/>
      <c r="N67" s="47"/>
    </row>
    <row r="68" spans="1:15" x14ac:dyDescent="0.2">
      <c r="D68" s="44"/>
      <c r="E68" s="64"/>
      <c r="J68" s="125"/>
      <c r="L68" s="32"/>
      <c r="M68" s="31"/>
    </row>
    <row r="69" spans="1:15" x14ac:dyDescent="0.2">
      <c r="C69" s="46"/>
      <c r="D69" s="61"/>
      <c r="E69" s="64"/>
      <c r="L69" s="6"/>
      <c r="M69" s="7"/>
    </row>
    <row r="70" spans="1:15" x14ac:dyDescent="0.2">
      <c r="D70" s="45"/>
      <c r="E70" s="64"/>
      <c r="L70" s="6"/>
      <c r="M70" s="7"/>
    </row>
    <row r="71" spans="1:15" x14ac:dyDescent="0.2">
      <c r="D71" s="45"/>
      <c r="E71" s="64"/>
    </row>
  </sheetData>
  <mergeCells count="12">
    <mergeCell ref="K1:N1"/>
    <mergeCell ref="L4:N4"/>
    <mergeCell ref="A7:A8"/>
    <mergeCell ref="E7:F7"/>
    <mergeCell ref="B7:B8"/>
    <mergeCell ref="C7:C8"/>
    <mergeCell ref="I7:I8"/>
    <mergeCell ref="A3:I3"/>
    <mergeCell ref="A4:I4"/>
    <mergeCell ref="D1:I1"/>
    <mergeCell ref="D7:D8"/>
    <mergeCell ref="F6:I6"/>
  </mergeCells>
  <phoneticPr fontId="4" type="noConversion"/>
  <pageMargins left="0.59055118110236227" right="0.19685039370078741" top="0.59055118110236227" bottom="0.39370078740157483" header="0.51181102362204722" footer="0.31496062992125984"/>
  <pageSetup paperSize="9" scale="99" orientation="portrait" r:id="rId1"/>
  <headerFooter alignWithMargins="0">
    <oddFooter>&amp;C&amp;P</oddFooter>
  </headerFooter>
  <rowBreaks count="1" manualBreakCount="1">
    <brk id="3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Касенкова</cp:lastModifiedBy>
  <cp:lastPrinted>2017-05-15T07:37:50Z</cp:lastPrinted>
  <dcterms:created xsi:type="dcterms:W3CDTF">2007-08-27T13:19:22Z</dcterms:created>
  <dcterms:modified xsi:type="dcterms:W3CDTF">2017-05-15T07:37:53Z</dcterms:modified>
</cp:coreProperties>
</file>